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440" windowHeight="7995" activeTab="1"/>
  </bookViews>
  <sheets>
    <sheet name="BD" sheetId="2" r:id="rId1"/>
    <sheet name="AVALIÇÃO" sheetId="1" r:id="rId2"/>
  </sheets>
  <calcPr calcId="124519"/>
</workbook>
</file>

<file path=xl/calcChain.xml><?xml version="1.0" encoding="utf-8"?>
<calcChain xmlns="http://schemas.openxmlformats.org/spreadsheetml/2006/main">
  <c r="U3" i="1"/>
  <c r="J11"/>
  <c r="J9"/>
  <c r="J8"/>
  <c r="J7"/>
  <c r="J4"/>
  <c r="G5"/>
  <c r="G4"/>
  <c r="E7"/>
  <c r="E6"/>
  <c r="E5"/>
  <c r="E4"/>
  <c r="C7"/>
  <c r="C6"/>
  <c r="C5"/>
  <c r="Q7"/>
  <c r="Q4"/>
  <c r="Q5"/>
  <c r="Q6"/>
  <c r="Q3"/>
  <c r="J10" l="1"/>
  <c r="J12" s="1"/>
  <c r="J13" s="1"/>
  <c r="J14" s="1"/>
</calcChain>
</file>

<file path=xl/sharedStrings.xml><?xml version="1.0" encoding="utf-8"?>
<sst xmlns="http://schemas.openxmlformats.org/spreadsheetml/2006/main" count="102" uniqueCount="75">
  <si>
    <t>PLANO</t>
  </si>
  <si>
    <t>CRÉDITO</t>
  </si>
  <si>
    <t>SEGURO</t>
  </si>
  <si>
    <t>TAXA JUROS</t>
  </si>
  <si>
    <t>EMPRESA</t>
  </si>
  <si>
    <t>VALOR PARCELAS</t>
  </si>
  <si>
    <t>AVALIAÇÃO COTA DE CONSÓRCIO</t>
  </si>
  <si>
    <t>Porto Seguro</t>
  </si>
  <si>
    <t>Ibracon</t>
  </si>
  <si>
    <t>Itau</t>
  </si>
  <si>
    <t>Bradesco</t>
  </si>
  <si>
    <t>TELEFONE</t>
  </si>
  <si>
    <t>(11) 4476-1523</t>
  </si>
  <si>
    <t>(11) 3026-1489</t>
  </si>
  <si>
    <t>(11) 2067-9523</t>
  </si>
  <si>
    <t>(11) 6659-2028</t>
  </si>
  <si>
    <t>BAIRRO</t>
  </si>
  <si>
    <t>CIDADE</t>
  </si>
  <si>
    <t>CEP</t>
  </si>
  <si>
    <t>CORRETOR</t>
  </si>
  <si>
    <t>LOGRADOURO</t>
  </si>
  <si>
    <t>Jardins</t>
  </si>
  <si>
    <t>São Paulo</t>
  </si>
  <si>
    <t>ESTADO</t>
  </si>
  <si>
    <t>SP</t>
  </si>
  <si>
    <t>03314-021</t>
  </si>
  <si>
    <t>08821-123</t>
  </si>
  <si>
    <t>02142-040</t>
  </si>
  <si>
    <t>05589-524</t>
  </si>
  <si>
    <t>Wagner</t>
  </si>
  <si>
    <t>Roger</t>
  </si>
  <si>
    <t>Ana Clara</t>
  </si>
  <si>
    <t>Roberto</t>
  </si>
  <si>
    <t>DADOS GERAIS</t>
  </si>
  <si>
    <t>EMPRESA:</t>
  </si>
  <si>
    <t>EMPRESAS</t>
  </si>
  <si>
    <t>ENDEREÇO:</t>
  </si>
  <si>
    <t>R. Padre Manoel da Nobrega</t>
  </si>
  <si>
    <t>R. Antonio Garcia da Cunha</t>
  </si>
  <si>
    <t>Av. Paulista</t>
  </si>
  <si>
    <t>Av. Brigadeiro Faria Lima</t>
  </si>
  <si>
    <t>Pq São Rafael</t>
  </si>
  <si>
    <t>Paraíso</t>
  </si>
  <si>
    <t>Centro</t>
  </si>
  <si>
    <t>Nº</t>
  </si>
  <si>
    <t>NUMERO</t>
  </si>
  <si>
    <t>BAIRRO:</t>
  </si>
  <si>
    <t>CEP:</t>
  </si>
  <si>
    <t>CIDADE:</t>
  </si>
  <si>
    <t>ESTADO:</t>
  </si>
  <si>
    <t>CORRETOR:</t>
  </si>
  <si>
    <t>TELEFONE:</t>
  </si>
  <si>
    <t>EMAIL:</t>
  </si>
  <si>
    <t>EMAIL</t>
  </si>
  <si>
    <t>consórcio@portoseguro.com</t>
  </si>
  <si>
    <t>consórcio@Ibracon.com</t>
  </si>
  <si>
    <t>consórcio@Itau.com</t>
  </si>
  <si>
    <t>consórcio@bradesco.com</t>
  </si>
  <si>
    <t>80 Meses</t>
  </si>
  <si>
    <t>60 Meses</t>
  </si>
  <si>
    <t>48 Meses</t>
  </si>
  <si>
    <t>36 Meses</t>
  </si>
  <si>
    <t>24 Meses</t>
  </si>
  <si>
    <t>FATOR</t>
  </si>
  <si>
    <t>CRÉDITO + TAXA</t>
  </si>
  <si>
    <t>VALOR FINAL</t>
  </si>
  <si>
    <t>JUROS TOTAL</t>
  </si>
  <si>
    <t>TAXA CRESCIMENTO</t>
  </si>
  <si>
    <t>OCULTAR</t>
  </si>
  <si>
    <t>TAXA ADM</t>
  </si>
  <si>
    <t>CADASTRO GERAL</t>
  </si>
  <si>
    <t>ARMAZENAGEM COTAÇÕES</t>
  </si>
  <si>
    <t>PARCELAS</t>
  </si>
  <si>
    <t>Itaú</t>
  </si>
  <si>
    <t xml:space="preserve"> CADASTRAR AS EMPRESAS COM AS INFORMAÇÕES GERAIS NA ABA BANCO DE DADOS E OS DADOS. FAZER A CORREÇÃO DAS TAXAS DE JUROS CONFORME O MERCADO E FAZER AVALIAÇÃO VISUAL ENTRE AS EMPRESAS NO GRÁFICO. A ESCRITA NA COR AZUL TRAZ FÓRMULAS QUE NÃO DEVEM SER EDITADAS.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</si>
</sst>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0.0%"/>
    <numFmt numFmtId="166" formatCode="_-[$R$-416]\ * #,##0.00_-;\-[$R$-416]\ * #,##0.00_-;_-[$R$-416]\ 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center"/>
    </xf>
    <xf numFmtId="9" fontId="0" fillId="0" borderId="0" xfId="0" applyNumberForma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/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166" fontId="0" fillId="0" borderId="0" xfId="0" applyNumberFormat="1"/>
    <xf numFmtId="166" fontId="0" fillId="0" borderId="0" xfId="0" applyNumberFormat="1" applyFill="1"/>
    <xf numFmtId="0" fontId="0" fillId="0" borderId="0" xfId="0" applyAlignment="1">
      <alignment shrinkToFit="1"/>
    </xf>
    <xf numFmtId="0" fontId="0" fillId="0" borderId="0" xfId="0" applyAlignment="1">
      <alignment horizontal="center" shrinkToFit="1"/>
    </xf>
    <xf numFmtId="0" fontId="1" fillId="3" borderId="1" xfId="0" applyFont="1" applyFill="1" applyBorder="1" applyAlignment="1">
      <alignment horizontal="right"/>
    </xf>
    <xf numFmtId="0" fontId="4" fillId="2" borderId="0" xfId="0" applyFont="1" applyFill="1" applyAlignment="1">
      <alignment horizontal="center" shrinkToFit="1"/>
    </xf>
    <xf numFmtId="0" fontId="7" fillId="4" borderId="1" xfId="0" applyFont="1" applyFill="1" applyBorder="1" applyAlignment="1">
      <alignment shrinkToFit="1"/>
    </xf>
    <xf numFmtId="0" fontId="7" fillId="4" borderId="1" xfId="0" applyFont="1" applyFill="1" applyBorder="1" applyAlignment="1">
      <alignment horizontal="left" shrinkToFit="1"/>
    </xf>
    <xf numFmtId="0" fontId="1" fillId="3" borderId="2" xfId="0" applyFont="1" applyFill="1" applyBorder="1" applyAlignment="1">
      <alignment horizontal="right"/>
    </xf>
    <xf numFmtId="0" fontId="0" fillId="4" borderId="3" xfId="0" applyFill="1" applyBorder="1" applyAlignment="1">
      <alignment shrinkToFit="1"/>
    </xf>
    <xf numFmtId="0" fontId="1" fillId="3" borderId="3" xfId="0" applyFont="1" applyFill="1" applyBorder="1" applyAlignment="1">
      <alignment horizontal="right"/>
    </xf>
    <xf numFmtId="0" fontId="7" fillId="4" borderId="3" xfId="0" applyFont="1" applyFill="1" applyBorder="1" applyAlignment="1">
      <alignment horizontal="left" shrinkToFit="1"/>
    </xf>
    <xf numFmtId="0" fontId="7" fillId="4" borderId="4" xfId="0" applyFont="1" applyFill="1" applyBorder="1" applyAlignment="1">
      <alignment shrinkToFit="1"/>
    </xf>
    <xf numFmtId="0" fontId="1" fillId="3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shrinkToFit="1"/>
    </xf>
    <xf numFmtId="0" fontId="1" fillId="3" borderId="7" xfId="0" applyFont="1" applyFill="1" applyBorder="1" applyAlignment="1">
      <alignment horizontal="right"/>
    </xf>
    <xf numFmtId="0" fontId="7" fillId="4" borderId="8" xfId="0" applyFont="1" applyFill="1" applyBorder="1" applyAlignment="1">
      <alignment shrinkToFit="1"/>
    </xf>
    <xf numFmtId="0" fontId="1" fillId="3" borderId="8" xfId="0" applyFont="1" applyFill="1" applyBorder="1" applyAlignment="1">
      <alignment horizontal="right"/>
    </xf>
    <xf numFmtId="0" fontId="7" fillId="4" borderId="8" xfId="0" applyFont="1" applyFill="1" applyBorder="1" applyAlignment="1">
      <alignment horizontal="left" shrinkToFit="1"/>
    </xf>
    <xf numFmtId="0" fontId="7" fillId="4" borderId="6" xfId="0" applyFont="1" applyFill="1" applyBorder="1" applyAlignment="1">
      <alignment horizontal="left" shrinkToFit="1"/>
    </xf>
    <xf numFmtId="0" fontId="7" fillId="4" borderId="12" xfId="0" applyFont="1" applyFill="1" applyBorder="1" applyAlignment="1">
      <alignment horizontal="left" shrinkToFit="1"/>
    </xf>
    <xf numFmtId="0" fontId="7" fillId="0" borderId="0" xfId="0" applyFont="1" applyAlignment="1">
      <alignment horizontal="center"/>
    </xf>
    <xf numFmtId="0" fontId="6" fillId="0" borderId="0" xfId="0" applyFont="1" applyFill="1" applyAlignment="1"/>
    <xf numFmtId="0" fontId="7" fillId="4" borderId="4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166" fontId="0" fillId="4" borderId="6" xfId="0" applyNumberFormat="1" applyFill="1" applyBorder="1" applyAlignment="1">
      <alignment horizontal="left"/>
    </xf>
    <xf numFmtId="9" fontId="7" fillId="4" borderId="6" xfId="2" applyFont="1" applyFill="1" applyBorder="1" applyAlignment="1">
      <alignment horizontal="left"/>
    </xf>
    <xf numFmtId="166" fontId="7" fillId="4" borderId="6" xfId="1" applyNumberFormat="1" applyFont="1" applyFill="1" applyBorder="1" applyAlignment="1">
      <alignment horizontal="left"/>
    </xf>
    <xf numFmtId="166" fontId="7" fillId="4" borderId="6" xfId="0" applyNumberFormat="1" applyFont="1" applyFill="1" applyBorder="1" applyAlignment="1">
      <alignment horizontal="left"/>
    </xf>
    <xf numFmtId="166" fontId="7" fillId="4" borderId="12" xfId="0" applyNumberFormat="1" applyFont="1" applyFill="1" applyBorder="1" applyAlignment="1">
      <alignment horizontal="left"/>
    </xf>
    <xf numFmtId="0" fontId="6" fillId="0" borderId="0" xfId="0" applyFont="1" applyFill="1" applyBorder="1" applyAlignme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4" xfId="3" applyBorder="1" applyAlignment="1" applyProtection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20" xfId="3" applyBorder="1" applyAlignment="1" applyProtection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1" fillId="0" borderId="22" xfId="0" applyFont="1" applyBorder="1" applyAlignment="1">
      <alignment horizontal="center" shrinkToFit="1"/>
    </xf>
    <xf numFmtId="0" fontId="1" fillId="0" borderId="23" xfId="0" applyFont="1" applyBorder="1" applyAlignment="1">
      <alignment horizontal="center" shrinkToFit="1"/>
    </xf>
    <xf numFmtId="0" fontId="1" fillId="0" borderId="24" xfId="0" applyFont="1" applyBorder="1" applyAlignment="1">
      <alignment horizontal="center" shrinkToFit="1"/>
    </xf>
    <xf numFmtId="0" fontId="9" fillId="0" borderId="0" xfId="0" applyFont="1" applyAlignment="1">
      <alignment horizontal="center"/>
    </xf>
    <xf numFmtId="0" fontId="2" fillId="4" borderId="6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 shrinkToFit="1"/>
    </xf>
    <xf numFmtId="0" fontId="1" fillId="3" borderId="5" xfId="0" applyFont="1" applyFill="1" applyBorder="1" applyAlignment="1">
      <alignment horizontal="right" shrinkToFit="1"/>
    </xf>
    <xf numFmtId="0" fontId="1" fillId="3" borderId="7" xfId="0" applyFont="1" applyFill="1" applyBorder="1" applyAlignment="1">
      <alignment horizontal="right" shrinkToFit="1"/>
    </xf>
    <xf numFmtId="0" fontId="9" fillId="0" borderId="0" xfId="0" applyFont="1"/>
    <xf numFmtId="166" fontId="2" fillId="4" borderId="1" xfId="0" applyNumberFormat="1" applyFont="1" applyFill="1" applyBorder="1" applyAlignment="1">
      <alignment horizontal="left" shrinkToFit="1"/>
    </xf>
    <xf numFmtId="166" fontId="2" fillId="4" borderId="6" xfId="0" applyNumberFormat="1" applyFont="1" applyFill="1" applyBorder="1" applyAlignment="1">
      <alignment horizontal="left" shrinkToFit="1"/>
    </xf>
    <xf numFmtId="166" fontId="2" fillId="4" borderId="1" xfId="1" applyNumberFormat="1" applyFont="1" applyFill="1" applyBorder="1" applyAlignment="1">
      <alignment horizontal="left" shrinkToFit="1"/>
    </xf>
    <xf numFmtId="166" fontId="2" fillId="4" borderId="6" xfId="1" applyNumberFormat="1" applyFont="1" applyFill="1" applyBorder="1" applyAlignment="1">
      <alignment horizontal="left" shrinkToFit="1"/>
    </xf>
    <xf numFmtId="166" fontId="2" fillId="4" borderId="8" xfId="0" applyNumberFormat="1" applyFont="1" applyFill="1" applyBorder="1" applyAlignment="1">
      <alignment horizontal="left" shrinkToFit="1"/>
    </xf>
    <xf numFmtId="166" fontId="2" fillId="4" borderId="12" xfId="0" applyNumberFormat="1" applyFont="1" applyFill="1" applyBorder="1" applyAlignment="1">
      <alignment horizontal="left" shrinkToFit="1"/>
    </xf>
    <xf numFmtId="166" fontId="2" fillId="4" borderId="3" xfId="0" applyNumberFormat="1" applyFont="1" applyFill="1" applyBorder="1" applyAlignment="1">
      <alignment horizontal="left" shrinkToFit="1"/>
    </xf>
    <xf numFmtId="166" fontId="2" fillId="4" borderId="4" xfId="0" applyNumberFormat="1" applyFont="1" applyFill="1" applyBorder="1" applyAlignment="1">
      <alignment horizontal="left" shrinkToFit="1"/>
    </xf>
    <xf numFmtId="166" fontId="2" fillId="4" borderId="1" xfId="2" applyNumberFormat="1" applyFont="1" applyFill="1" applyBorder="1" applyAlignment="1">
      <alignment horizontal="left" shrinkToFit="1"/>
    </xf>
    <xf numFmtId="166" fontId="2" fillId="4" borderId="6" xfId="2" applyNumberFormat="1" applyFont="1" applyFill="1" applyBorder="1" applyAlignment="1">
      <alignment horizontal="left" shrinkToFit="1"/>
    </xf>
    <xf numFmtId="0" fontId="1" fillId="3" borderId="28" xfId="0" applyFont="1" applyFill="1" applyBorder="1" applyAlignment="1">
      <alignment horizontal="center" shrinkToFit="1"/>
    </xf>
    <xf numFmtId="0" fontId="1" fillId="3" borderId="29" xfId="0" applyFont="1" applyFill="1" applyBorder="1" applyAlignment="1">
      <alignment horizontal="center" shrinkToFit="1"/>
    </xf>
    <xf numFmtId="0" fontId="1" fillId="3" borderId="30" xfId="0" applyFont="1" applyFill="1" applyBorder="1" applyAlignment="1">
      <alignment horizontal="center" shrinkToFit="1"/>
    </xf>
    <xf numFmtId="0" fontId="2" fillId="4" borderId="31" xfId="0" applyFont="1" applyFill="1" applyBorder="1" applyAlignment="1">
      <alignment horizontal="left" shrinkToFit="1"/>
    </xf>
    <xf numFmtId="0" fontId="2" fillId="4" borderId="32" xfId="0" applyFont="1" applyFill="1" applyBorder="1" applyAlignment="1">
      <alignment horizontal="left" shrinkToFit="1"/>
    </xf>
    <xf numFmtId="0" fontId="2" fillId="4" borderId="33" xfId="0" applyFont="1" applyFill="1" applyBorder="1" applyAlignment="1">
      <alignment horizontal="left" shrinkToFit="1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shrinkToFit="1"/>
    </xf>
    <xf numFmtId="0" fontId="6" fillId="3" borderId="11" xfId="0" applyFont="1" applyFill="1" applyBorder="1" applyAlignment="1">
      <alignment horizontal="center" shrinkToFit="1"/>
    </xf>
    <xf numFmtId="0" fontId="6" fillId="3" borderId="10" xfId="0" applyFont="1" applyFill="1" applyBorder="1" applyAlignment="1">
      <alignment horizontal="center" shrinkToFi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</cellXfs>
  <cellStyles count="4">
    <cellStyle name="Hy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2"/>
  <c:chart>
    <c:title>
      <c:tx>
        <c:rich>
          <a:bodyPr/>
          <a:lstStyle/>
          <a:p>
            <a:pPr>
              <a:defRPr lang="en-US"/>
            </a:pPr>
            <a:r>
              <a:rPr lang="en-US"/>
              <a:t>Gráfico Comparativo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1"/>
          <c:tx>
            <c:strRef>
              <c:f>AVALIÇÃO!$O$3</c:f>
              <c:strCache>
                <c:ptCount val="1"/>
                <c:pt idx="0">
                  <c:v>VALOR FINAL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 b="1"/>
                </a:pPr>
                <a:endParaRPr lang="pt-BR"/>
              </a:p>
            </c:txPr>
            <c:showVal val="1"/>
          </c:dLbls>
          <c:cat>
            <c:strRef>
              <c:f>AVALIÇÃO!$L$4:$L$7</c:f>
              <c:strCache>
                <c:ptCount val="4"/>
                <c:pt idx="0">
                  <c:v>Ibracon</c:v>
                </c:pt>
                <c:pt idx="1">
                  <c:v>Porto Seguro</c:v>
                </c:pt>
                <c:pt idx="2">
                  <c:v>Itaú</c:v>
                </c:pt>
                <c:pt idx="3">
                  <c:v>Bradesco</c:v>
                </c:pt>
              </c:strCache>
            </c:strRef>
          </c:cat>
          <c:val>
            <c:numRef>
              <c:f>AVALIÇÃO!$O$4:$O$7</c:f>
              <c:numCache>
                <c:formatCode>_-[$R$-416]\ * #,##0.00_-;\-[$R$-416]\ * #,##0.00_-;_-[$R$-416]\ * "-"??_-;_-@_-</c:formatCode>
                <c:ptCount val="4"/>
                <c:pt idx="0">
                  <c:v>55738.118168983143</c:v>
                </c:pt>
                <c:pt idx="1">
                  <c:v>55171.464472255953</c:v>
                </c:pt>
                <c:pt idx="2">
                  <c:v>55995.68803113186</c:v>
                </c:pt>
                <c:pt idx="3">
                  <c:v>55944.17405870212</c:v>
                </c:pt>
              </c:numCache>
            </c:numRef>
          </c:val>
        </c:ser>
        <c:axId val="72824320"/>
        <c:axId val="72825856"/>
      </c:barChart>
      <c:lineChart>
        <c:grouping val="standard"/>
        <c:ser>
          <c:idx val="0"/>
          <c:order val="0"/>
          <c:tx>
            <c:strRef>
              <c:f>AVALIÇÃO!$N$3</c:f>
              <c:strCache>
                <c:ptCount val="1"/>
                <c:pt idx="0">
                  <c:v>PARCELAS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lang="en-US" b="1"/>
                </a:pPr>
                <a:endParaRPr lang="pt-BR"/>
              </a:p>
            </c:txPr>
            <c:showVal val="1"/>
          </c:dLbls>
          <c:cat>
            <c:strRef>
              <c:f>AVALIÇÃO!$L$4:$L$7</c:f>
              <c:strCache>
                <c:ptCount val="4"/>
                <c:pt idx="0">
                  <c:v>Ibracon</c:v>
                </c:pt>
                <c:pt idx="1">
                  <c:v>Porto Seguro</c:v>
                </c:pt>
                <c:pt idx="2">
                  <c:v>Itaú</c:v>
                </c:pt>
                <c:pt idx="3">
                  <c:v>Bradesco</c:v>
                </c:pt>
              </c:strCache>
            </c:strRef>
          </c:cat>
          <c:val>
            <c:numRef>
              <c:f>AVALIÇÃO!$N$4:$N$7</c:f>
              <c:numCache>
                <c:formatCode>_-[$R$-416]\ * #,##0.00_-;\-[$R$-416]\ * #,##0.00_-;_-[$R$-416]\ * "-"??_-;_-@_-</c:formatCode>
                <c:ptCount val="4"/>
                <c:pt idx="0">
                  <c:v>2322.4215903742975</c:v>
                </c:pt>
                <c:pt idx="1">
                  <c:v>2298.8110196773314</c:v>
                </c:pt>
                <c:pt idx="2">
                  <c:v>2333.1536679638275</c:v>
                </c:pt>
                <c:pt idx="3">
                  <c:v>2331.0072524459215</c:v>
                </c:pt>
              </c:numCache>
            </c:numRef>
          </c:val>
        </c:ser>
        <c:marker val="1"/>
        <c:axId val="72824320"/>
        <c:axId val="72825856"/>
      </c:lineChart>
      <c:catAx>
        <c:axId val="728243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 b="1"/>
            </a:pPr>
            <a:endParaRPr lang="pt-BR"/>
          </a:p>
        </c:txPr>
        <c:crossAx val="72825856"/>
        <c:crosses val="autoZero"/>
        <c:auto val="1"/>
        <c:lblAlgn val="ctr"/>
        <c:lblOffset val="100"/>
      </c:catAx>
      <c:valAx>
        <c:axId val="72825856"/>
        <c:scaling>
          <c:orientation val="minMax"/>
        </c:scaling>
        <c:axPos val="l"/>
        <c:majorGridlines/>
        <c:numFmt formatCode="_-[$R$-416]\ * #,##0.00_-;\-[$R$-416]\ * #,##0.00_-;_-[$R$-416]\ * &quot;-&quot;??_-;_-@_-" sourceLinked="1"/>
        <c:tickLblPos val="nextTo"/>
        <c:txPr>
          <a:bodyPr/>
          <a:lstStyle/>
          <a:p>
            <a:pPr>
              <a:defRPr lang="en-US"/>
            </a:pPr>
            <a:endParaRPr lang="pt-BR"/>
          </a:p>
        </c:txPr>
        <c:crossAx val="7282432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lang="en-US" b="1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57149</xdr:rowOff>
    </xdr:from>
    <xdr:to>
      <xdr:col>7</xdr:col>
      <xdr:colOff>9525</xdr:colOff>
      <xdr:row>24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s&#243;rcio@Itau.com" TargetMode="External"/><Relationship Id="rId2" Type="http://schemas.openxmlformats.org/officeDocument/2006/relationships/hyperlink" Target="mailto:cons&#243;rcio@Ibracon.com" TargetMode="External"/><Relationship Id="rId1" Type="http://schemas.openxmlformats.org/officeDocument/2006/relationships/hyperlink" Target="mailto:cons&#243;rcio@portoseguro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ns&#243;rcio@bradesco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70"/>
  <sheetViews>
    <sheetView showGridLines="0" workbookViewId="0">
      <selection activeCell="B13" sqref="B13"/>
    </sheetView>
  </sheetViews>
  <sheetFormatPr defaultRowHeight="15"/>
  <cols>
    <col min="1" max="1" width="1.28515625" customWidth="1"/>
    <col min="2" max="2" width="12.28515625" customWidth="1"/>
    <col min="3" max="3" width="26.5703125" customWidth="1"/>
    <col min="4" max="4" width="27" bestFit="1" customWidth="1"/>
    <col min="5" max="5" width="12.28515625" style="9" customWidth="1"/>
    <col min="6" max="6" width="12.28515625" customWidth="1"/>
    <col min="7" max="7" width="11.28515625" style="9" customWidth="1"/>
    <col min="8" max="8" width="7.7109375" style="9" customWidth="1"/>
    <col min="9" max="9" width="12.28515625" style="9" customWidth="1"/>
    <col min="10" max="10" width="14" customWidth="1"/>
    <col min="11" max="11" width="12.28515625" style="9" customWidth="1"/>
    <col min="12" max="12" width="12.28515625" style="11" customWidth="1"/>
    <col min="13" max="14" width="12.28515625" customWidth="1"/>
    <col min="17" max="17" width="11.7109375" bestFit="1" customWidth="1"/>
  </cols>
  <sheetData>
    <row r="1" spans="2:22" ht="15.75" thickBot="1"/>
    <row r="2" spans="2:22" ht="20.25" thickTop="1" thickBot="1">
      <c r="B2" s="87" t="s">
        <v>70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9"/>
    </row>
    <row r="3" spans="2:22" ht="16.5" thickTop="1" thickBot="1">
      <c r="C3" s="10"/>
      <c r="D3" s="10"/>
      <c r="E3" s="10"/>
      <c r="F3" s="10"/>
      <c r="G3" s="10"/>
      <c r="H3" s="10"/>
      <c r="I3" s="10"/>
      <c r="J3" s="9"/>
      <c r="L3" s="9"/>
    </row>
    <row r="4" spans="2:22" s="15" customFormat="1" ht="15.75" thickTop="1">
      <c r="B4" s="62" t="s">
        <v>4</v>
      </c>
      <c r="C4" s="63" t="s">
        <v>20</v>
      </c>
      <c r="D4" s="63" t="s">
        <v>53</v>
      </c>
      <c r="E4" s="63" t="s">
        <v>45</v>
      </c>
      <c r="F4" s="63" t="s">
        <v>16</v>
      </c>
      <c r="G4" s="63" t="s">
        <v>17</v>
      </c>
      <c r="H4" s="63" t="s">
        <v>23</v>
      </c>
      <c r="I4" s="63" t="s">
        <v>18</v>
      </c>
      <c r="J4" s="63" t="s">
        <v>11</v>
      </c>
      <c r="K4" s="63" t="s">
        <v>19</v>
      </c>
      <c r="L4" s="63" t="s">
        <v>3</v>
      </c>
      <c r="M4" s="63" t="s">
        <v>69</v>
      </c>
      <c r="N4" s="64" t="s">
        <v>2</v>
      </c>
      <c r="O4" s="16"/>
      <c r="P4" s="16"/>
      <c r="S4" s="16"/>
      <c r="T4" s="16"/>
      <c r="U4" s="16"/>
      <c r="V4" s="16"/>
    </row>
    <row r="5" spans="2:22">
      <c r="B5" s="57" t="s">
        <v>7</v>
      </c>
      <c r="C5" s="58" t="s">
        <v>37</v>
      </c>
      <c r="D5" s="59" t="s">
        <v>54</v>
      </c>
      <c r="E5" s="58">
        <v>1445</v>
      </c>
      <c r="F5" s="58" t="s">
        <v>21</v>
      </c>
      <c r="G5" s="58" t="s">
        <v>22</v>
      </c>
      <c r="H5" s="58" t="s">
        <v>24</v>
      </c>
      <c r="I5" s="58" t="s">
        <v>25</v>
      </c>
      <c r="J5" s="58" t="s">
        <v>12</v>
      </c>
      <c r="K5" s="58" t="s">
        <v>29</v>
      </c>
      <c r="L5" s="60">
        <v>0.05</v>
      </c>
      <c r="M5" s="60">
        <v>0.01</v>
      </c>
      <c r="N5" s="61">
        <v>1.0999999999999999E-2</v>
      </c>
    </row>
    <row r="6" spans="2:22">
      <c r="B6" s="44" t="s">
        <v>8</v>
      </c>
      <c r="C6" s="45" t="s">
        <v>38</v>
      </c>
      <c r="D6" s="46" t="s">
        <v>55</v>
      </c>
      <c r="E6" s="45">
        <v>37</v>
      </c>
      <c r="F6" s="45" t="s">
        <v>41</v>
      </c>
      <c r="G6" s="45" t="s">
        <v>22</v>
      </c>
      <c r="H6" s="45" t="s">
        <v>24</v>
      </c>
      <c r="I6" s="45" t="s">
        <v>26</v>
      </c>
      <c r="J6" s="45" t="s">
        <v>13</v>
      </c>
      <c r="K6" s="45" t="s">
        <v>30</v>
      </c>
      <c r="L6" s="47">
        <v>6.3E-2</v>
      </c>
      <c r="M6" s="47">
        <v>8.9999999999999993E-3</v>
      </c>
      <c r="N6" s="48">
        <v>0.01</v>
      </c>
    </row>
    <row r="7" spans="2:22">
      <c r="B7" s="44" t="s">
        <v>9</v>
      </c>
      <c r="C7" s="45" t="s">
        <v>39</v>
      </c>
      <c r="D7" s="46" t="s">
        <v>56</v>
      </c>
      <c r="E7" s="45">
        <v>25897</v>
      </c>
      <c r="F7" s="45" t="s">
        <v>42</v>
      </c>
      <c r="G7" s="45" t="s">
        <v>22</v>
      </c>
      <c r="H7" s="45" t="s">
        <v>24</v>
      </c>
      <c r="I7" s="45" t="s">
        <v>27</v>
      </c>
      <c r="J7" s="45" t="s">
        <v>14</v>
      </c>
      <c r="K7" s="45" t="s">
        <v>31</v>
      </c>
      <c r="L7" s="47">
        <v>7.0000000000000007E-2</v>
      </c>
      <c r="M7" s="47">
        <v>5.0000000000000001E-3</v>
      </c>
      <c r="N7" s="48">
        <v>1.2E-2</v>
      </c>
    </row>
    <row r="8" spans="2:22">
      <c r="B8" s="44" t="s">
        <v>10</v>
      </c>
      <c r="C8" s="45" t="s">
        <v>40</v>
      </c>
      <c r="D8" s="46" t="s">
        <v>57</v>
      </c>
      <c r="E8" s="45">
        <v>144</v>
      </c>
      <c r="F8" s="45" t="s">
        <v>43</v>
      </c>
      <c r="G8" s="45" t="s">
        <v>22</v>
      </c>
      <c r="H8" s="45" t="s">
        <v>24</v>
      </c>
      <c r="I8" s="45" t="s">
        <v>28</v>
      </c>
      <c r="J8" s="45" t="s">
        <v>15</v>
      </c>
      <c r="K8" s="45" t="s">
        <v>32</v>
      </c>
      <c r="L8" s="47">
        <v>6.8000000000000005E-2</v>
      </c>
      <c r="M8" s="47">
        <v>8.0000000000000002E-3</v>
      </c>
      <c r="N8" s="48">
        <v>0.01</v>
      </c>
    </row>
    <row r="9" spans="2:22">
      <c r="B9" s="49"/>
      <c r="C9" s="50"/>
      <c r="D9" s="50"/>
      <c r="E9" s="45"/>
      <c r="F9" s="50"/>
      <c r="G9" s="45"/>
      <c r="H9" s="45"/>
      <c r="I9" s="45"/>
      <c r="J9" s="50"/>
      <c r="K9" s="45"/>
      <c r="L9" s="47"/>
      <c r="M9" s="50"/>
      <c r="N9" s="51"/>
    </row>
    <row r="10" spans="2:22">
      <c r="B10" s="49"/>
      <c r="C10" s="50"/>
      <c r="D10" s="50"/>
      <c r="E10" s="45"/>
      <c r="F10" s="50"/>
      <c r="G10" s="45"/>
      <c r="H10" s="45"/>
      <c r="I10" s="45"/>
      <c r="J10" s="50"/>
      <c r="K10" s="45"/>
      <c r="L10" s="47"/>
      <c r="M10" s="50"/>
      <c r="N10" s="51"/>
    </row>
    <row r="11" spans="2:22">
      <c r="B11" s="49"/>
      <c r="C11" s="50"/>
      <c r="D11" s="50"/>
      <c r="E11" s="45"/>
      <c r="F11" s="50"/>
      <c r="G11" s="45"/>
      <c r="H11" s="45"/>
      <c r="I11" s="45"/>
      <c r="J11" s="50"/>
      <c r="K11" s="45"/>
      <c r="L11" s="47"/>
      <c r="M11" s="50"/>
      <c r="N11" s="51"/>
    </row>
    <row r="12" spans="2:22">
      <c r="B12" s="49"/>
      <c r="C12" s="50"/>
      <c r="D12" s="50"/>
      <c r="E12" s="45"/>
      <c r="F12" s="50"/>
      <c r="G12" s="45"/>
      <c r="H12" s="45"/>
      <c r="I12" s="45"/>
      <c r="J12" s="50"/>
      <c r="K12" s="45"/>
      <c r="L12" s="47"/>
      <c r="M12" s="50"/>
      <c r="N12" s="51"/>
    </row>
    <row r="13" spans="2:22">
      <c r="B13" s="49"/>
      <c r="C13" s="50"/>
      <c r="D13" s="50"/>
      <c r="E13" s="45"/>
      <c r="F13" s="50"/>
      <c r="G13" s="45"/>
      <c r="H13" s="45"/>
      <c r="I13" s="45"/>
      <c r="J13" s="50"/>
      <c r="K13" s="45"/>
      <c r="L13" s="47"/>
      <c r="M13" s="50"/>
      <c r="N13" s="51"/>
    </row>
    <row r="14" spans="2:22">
      <c r="B14" s="49"/>
      <c r="C14" s="50"/>
      <c r="D14" s="50"/>
      <c r="E14" s="45"/>
      <c r="F14" s="50"/>
      <c r="G14" s="45"/>
      <c r="H14" s="45"/>
      <c r="I14" s="45"/>
      <c r="J14" s="50"/>
      <c r="K14" s="45"/>
      <c r="L14" s="47"/>
      <c r="M14" s="50"/>
      <c r="N14" s="51"/>
    </row>
    <row r="15" spans="2:22">
      <c r="B15" s="49"/>
      <c r="C15" s="50"/>
      <c r="D15" s="50"/>
      <c r="E15" s="45"/>
      <c r="F15" s="50"/>
      <c r="G15" s="45"/>
      <c r="H15" s="45"/>
      <c r="I15" s="45"/>
      <c r="J15" s="50"/>
      <c r="K15" s="45"/>
      <c r="L15" s="47"/>
      <c r="M15" s="50"/>
      <c r="N15" s="51"/>
    </row>
    <row r="16" spans="2:22">
      <c r="B16" s="49"/>
      <c r="C16" s="50"/>
      <c r="D16" s="50"/>
      <c r="E16" s="45"/>
      <c r="F16" s="50"/>
      <c r="G16" s="45"/>
      <c r="H16" s="45"/>
      <c r="I16" s="45"/>
      <c r="J16" s="50"/>
      <c r="K16" s="45"/>
      <c r="L16" s="47"/>
      <c r="M16" s="50"/>
      <c r="N16" s="51"/>
    </row>
    <row r="17" spans="2:14">
      <c r="B17" s="49"/>
      <c r="C17" s="50"/>
      <c r="D17" s="50"/>
      <c r="E17" s="45"/>
      <c r="F17" s="50"/>
      <c r="G17" s="45"/>
      <c r="H17" s="45"/>
      <c r="I17" s="45"/>
      <c r="J17" s="50"/>
      <c r="K17" s="45"/>
      <c r="L17" s="47"/>
      <c r="M17" s="50"/>
      <c r="N17" s="51"/>
    </row>
    <row r="18" spans="2:14">
      <c r="B18" s="49"/>
      <c r="C18" s="50"/>
      <c r="D18" s="50"/>
      <c r="E18" s="45"/>
      <c r="F18" s="50"/>
      <c r="G18" s="45"/>
      <c r="H18" s="45"/>
      <c r="I18" s="45"/>
      <c r="J18" s="50"/>
      <c r="K18" s="45"/>
      <c r="L18" s="47"/>
      <c r="M18" s="50"/>
      <c r="N18" s="51"/>
    </row>
    <row r="19" spans="2:14">
      <c r="B19" s="49"/>
      <c r="C19" s="50"/>
      <c r="D19" s="50"/>
      <c r="E19" s="45"/>
      <c r="F19" s="50"/>
      <c r="G19" s="45"/>
      <c r="H19" s="45"/>
      <c r="I19" s="45"/>
      <c r="J19" s="50"/>
      <c r="K19" s="45"/>
      <c r="L19" s="47"/>
      <c r="M19" s="50"/>
      <c r="N19" s="51"/>
    </row>
    <row r="20" spans="2:14">
      <c r="B20" s="49"/>
      <c r="C20" s="50"/>
      <c r="D20" s="50"/>
      <c r="E20" s="45"/>
      <c r="F20" s="50"/>
      <c r="G20" s="45"/>
      <c r="H20" s="45"/>
      <c r="I20" s="45"/>
      <c r="J20" s="50"/>
      <c r="K20" s="45"/>
      <c r="L20" s="47"/>
      <c r="M20" s="50"/>
      <c r="N20" s="51"/>
    </row>
    <row r="21" spans="2:14">
      <c r="B21" s="49"/>
      <c r="C21" s="50"/>
      <c r="D21" s="50"/>
      <c r="E21" s="45"/>
      <c r="F21" s="50"/>
      <c r="G21" s="45"/>
      <c r="H21" s="45"/>
      <c r="I21" s="45"/>
      <c r="J21" s="50"/>
      <c r="K21" s="45"/>
      <c r="L21" s="47"/>
      <c r="M21" s="50"/>
      <c r="N21" s="51"/>
    </row>
    <row r="22" spans="2:14">
      <c r="B22" s="49"/>
      <c r="C22" s="50"/>
      <c r="D22" s="50"/>
      <c r="E22" s="45"/>
      <c r="F22" s="50"/>
      <c r="G22" s="45"/>
      <c r="H22" s="45"/>
      <c r="I22" s="45"/>
      <c r="J22" s="50"/>
      <c r="K22" s="45"/>
      <c r="L22" s="47"/>
      <c r="M22" s="50"/>
      <c r="N22" s="51"/>
    </row>
    <row r="23" spans="2:14">
      <c r="B23" s="49"/>
      <c r="C23" s="50"/>
      <c r="D23" s="50"/>
      <c r="E23" s="45"/>
      <c r="F23" s="50"/>
      <c r="G23" s="45"/>
      <c r="H23" s="45"/>
      <c r="I23" s="45"/>
      <c r="J23" s="50"/>
      <c r="K23" s="45"/>
      <c r="L23" s="47"/>
      <c r="M23" s="50"/>
      <c r="N23" s="51"/>
    </row>
    <row r="24" spans="2:14">
      <c r="B24" s="49"/>
      <c r="C24" s="50"/>
      <c r="D24" s="50"/>
      <c r="E24" s="45"/>
      <c r="F24" s="50"/>
      <c r="G24" s="45"/>
      <c r="H24" s="45"/>
      <c r="I24" s="45"/>
      <c r="J24" s="50"/>
      <c r="K24" s="45"/>
      <c r="L24" s="47"/>
      <c r="M24" s="50"/>
      <c r="N24" s="51"/>
    </row>
    <row r="25" spans="2:14">
      <c r="B25" s="49"/>
      <c r="C25" s="50"/>
      <c r="D25" s="50"/>
      <c r="E25" s="45"/>
      <c r="F25" s="50"/>
      <c r="G25" s="45"/>
      <c r="H25" s="45"/>
      <c r="I25" s="45"/>
      <c r="J25" s="50"/>
      <c r="K25" s="45"/>
      <c r="L25" s="47"/>
      <c r="M25" s="50"/>
      <c r="N25" s="51"/>
    </row>
    <row r="26" spans="2:14">
      <c r="B26" s="49"/>
      <c r="C26" s="50"/>
      <c r="D26" s="50"/>
      <c r="E26" s="45"/>
      <c r="F26" s="50"/>
      <c r="G26" s="45"/>
      <c r="H26" s="45"/>
      <c r="I26" s="45"/>
      <c r="J26" s="50"/>
      <c r="K26" s="45"/>
      <c r="L26" s="47"/>
      <c r="M26" s="50"/>
      <c r="N26" s="51"/>
    </row>
    <row r="27" spans="2:14">
      <c r="B27" s="49"/>
      <c r="C27" s="50"/>
      <c r="D27" s="50"/>
      <c r="E27" s="45"/>
      <c r="F27" s="50"/>
      <c r="G27" s="45"/>
      <c r="H27" s="45"/>
      <c r="I27" s="45"/>
      <c r="J27" s="50"/>
      <c r="K27" s="45"/>
      <c r="L27" s="47"/>
      <c r="M27" s="50"/>
      <c r="N27" s="51"/>
    </row>
    <row r="28" spans="2:14">
      <c r="B28" s="49"/>
      <c r="C28" s="50"/>
      <c r="D28" s="50"/>
      <c r="E28" s="45"/>
      <c r="F28" s="50"/>
      <c r="G28" s="45"/>
      <c r="H28" s="45"/>
      <c r="I28" s="45"/>
      <c r="J28" s="50"/>
      <c r="K28" s="45"/>
      <c r="L28" s="47"/>
      <c r="M28" s="50"/>
      <c r="N28" s="51"/>
    </row>
    <row r="29" spans="2:14">
      <c r="B29" s="49"/>
      <c r="C29" s="50"/>
      <c r="D29" s="50"/>
      <c r="E29" s="45"/>
      <c r="F29" s="50"/>
      <c r="G29" s="45"/>
      <c r="H29" s="45"/>
      <c r="I29" s="45"/>
      <c r="J29" s="50"/>
      <c r="K29" s="45"/>
      <c r="L29" s="47"/>
      <c r="M29" s="50"/>
      <c r="N29" s="51"/>
    </row>
    <row r="30" spans="2:14">
      <c r="B30" s="49"/>
      <c r="C30" s="50"/>
      <c r="D30" s="50"/>
      <c r="E30" s="45"/>
      <c r="F30" s="50"/>
      <c r="G30" s="45"/>
      <c r="H30" s="45"/>
      <c r="I30" s="45"/>
      <c r="J30" s="50"/>
      <c r="K30" s="45"/>
      <c r="L30" s="47"/>
      <c r="M30" s="50"/>
      <c r="N30" s="51"/>
    </row>
    <row r="31" spans="2:14">
      <c r="B31" s="49"/>
      <c r="C31" s="50"/>
      <c r="D31" s="50"/>
      <c r="E31" s="45"/>
      <c r="F31" s="50"/>
      <c r="G31" s="45"/>
      <c r="H31" s="45"/>
      <c r="I31" s="45"/>
      <c r="J31" s="50"/>
      <c r="K31" s="45"/>
      <c r="L31" s="47"/>
      <c r="M31" s="50"/>
      <c r="N31" s="51"/>
    </row>
    <row r="32" spans="2:14">
      <c r="B32" s="49"/>
      <c r="C32" s="50"/>
      <c r="D32" s="50"/>
      <c r="E32" s="45"/>
      <c r="F32" s="50"/>
      <c r="G32" s="45"/>
      <c r="H32" s="45"/>
      <c r="I32" s="45"/>
      <c r="J32" s="50"/>
      <c r="K32" s="45"/>
      <c r="L32" s="47"/>
      <c r="M32" s="50"/>
      <c r="N32" s="51"/>
    </row>
    <row r="33" spans="2:14">
      <c r="B33" s="49"/>
      <c r="C33" s="50"/>
      <c r="D33" s="50"/>
      <c r="E33" s="45"/>
      <c r="F33" s="50"/>
      <c r="G33" s="45"/>
      <c r="H33" s="45"/>
      <c r="I33" s="45"/>
      <c r="J33" s="50"/>
      <c r="K33" s="45"/>
      <c r="L33" s="47"/>
      <c r="M33" s="50"/>
      <c r="N33" s="51"/>
    </row>
    <row r="34" spans="2:14">
      <c r="B34" s="49"/>
      <c r="C34" s="50"/>
      <c r="D34" s="50"/>
      <c r="E34" s="45"/>
      <c r="F34" s="50"/>
      <c r="G34" s="45"/>
      <c r="H34" s="45"/>
      <c r="I34" s="45"/>
      <c r="J34" s="50"/>
      <c r="K34" s="45"/>
      <c r="L34" s="47"/>
      <c r="M34" s="50"/>
      <c r="N34" s="51"/>
    </row>
    <row r="35" spans="2:14">
      <c r="B35" s="49"/>
      <c r="C35" s="50"/>
      <c r="D35" s="50"/>
      <c r="E35" s="45"/>
      <c r="F35" s="50"/>
      <c r="G35" s="45"/>
      <c r="H35" s="45"/>
      <c r="I35" s="45"/>
      <c r="J35" s="50"/>
      <c r="K35" s="45"/>
      <c r="L35" s="47"/>
      <c r="M35" s="50"/>
      <c r="N35" s="51"/>
    </row>
    <row r="36" spans="2:14">
      <c r="B36" s="49"/>
      <c r="C36" s="50"/>
      <c r="D36" s="50"/>
      <c r="E36" s="45"/>
      <c r="F36" s="50"/>
      <c r="G36" s="45"/>
      <c r="H36" s="45"/>
      <c r="I36" s="45"/>
      <c r="J36" s="50"/>
      <c r="K36" s="45"/>
      <c r="L36" s="47"/>
      <c r="M36" s="50"/>
      <c r="N36" s="51"/>
    </row>
    <row r="37" spans="2:14">
      <c r="B37" s="49"/>
      <c r="C37" s="50"/>
      <c r="D37" s="50"/>
      <c r="E37" s="45"/>
      <c r="F37" s="50"/>
      <c r="G37" s="45"/>
      <c r="H37" s="45"/>
      <c r="I37" s="45"/>
      <c r="J37" s="50"/>
      <c r="K37" s="45"/>
      <c r="L37" s="47"/>
      <c r="M37" s="50"/>
      <c r="N37" s="51"/>
    </row>
    <row r="38" spans="2:14">
      <c r="B38" s="49"/>
      <c r="C38" s="50"/>
      <c r="D38" s="50"/>
      <c r="E38" s="45"/>
      <c r="F38" s="50"/>
      <c r="G38" s="45"/>
      <c r="H38" s="45"/>
      <c r="I38" s="45"/>
      <c r="J38" s="50"/>
      <c r="K38" s="45"/>
      <c r="L38" s="47"/>
      <c r="M38" s="50"/>
      <c r="N38" s="51"/>
    </row>
    <row r="39" spans="2:14">
      <c r="B39" s="49"/>
      <c r="C39" s="50"/>
      <c r="D39" s="50"/>
      <c r="E39" s="45"/>
      <c r="F39" s="50"/>
      <c r="G39" s="45"/>
      <c r="H39" s="45"/>
      <c r="I39" s="45"/>
      <c r="J39" s="50"/>
      <c r="K39" s="45"/>
      <c r="L39" s="47"/>
      <c r="M39" s="50"/>
      <c r="N39" s="51"/>
    </row>
    <row r="40" spans="2:14">
      <c r="B40" s="49"/>
      <c r="C40" s="50"/>
      <c r="D40" s="50"/>
      <c r="E40" s="45"/>
      <c r="F40" s="50"/>
      <c r="G40" s="45"/>
      <c r="H40" s="45"/>
      <c r="I40" s="45"/>
      <c r="J40" s="50"/>
      <c r="K40" s="45"/>
      <c r="L40" s="47"/>
      <c r="M40" s="50"/>
      <c r="N40" s="51"/>
    </row>
    <row r="41" spans="2:14">
      <c r="B41" s="49"/>
      <c r="C41" s="50"/>
      <c r="D41" s="50"/>
      <c r="E41" s="45"/>
      <c r="F41" s="50"/>
      <c r="G41" s="45"/>
      <c r="H41" s="45"/>
      <c r="I41" s="45"/>
      <c r="J41" s="50"/>
      <c r="K41" s="45"/>
      <c r="L41" s="47"/>
      <c r="M41" s="50"/>
      <c r="N41" s="51"/>
    </row>
    <row r="42" spans="2:14">
      <c r="B42" s="49"/>
      <c r="C42" s="50"/>
      <c r="D42" s="50"/>
      <c r="E42" s="45"/>
      <c r="F42" s="50"/>
      <c r="G42" s="45"/>
      <c r="H42" s="45"/>
      <c r="I42" s="45"/>
      <c r="J42" s="50"/>
      <c r="K42" s="45"/>
      <c r="L42" s="47"/>
      <c r="M42" s="50"/>
      <c r="N42" s="51"/>
    </row>
    <row r="43" spans="2:14">
      <c r="B43" s="49"/>
      <c r="C43" s="50"/>
      <c r="D43" s="50"/>
      <c r="E43" s="45"/>
      <c r="F43" s="50"/>
      <c r="G43" s="45"/>
      <c r="H43" s="45"/>
      <c r="I43" s="45"/>
      <c r="J43" s="50"/>
      <c r="K43" s="45"/>
      <c r="L43" s="47"/>
      <c r="M43" s="50"/>
      <c r="N43" s="51"/>
    </row>
    <row r="44" spans="2:14">
      <c r="B44" s="49"/>
      <c r="C44" s="50"/>
      <c r="D44" s="50"/>
      <c r="E44" s="45"/>
      <c r="F44" s="50"/>
      <c r="G44" s="45"/>
      <c r="H44" s="45"/>
      <c r="I44" s="45"/>
      <c r="J44" s="50"/>
      <c r="K44" s="45"/>
      <c r="L44" s="47"/>
      <c r="M44" s="50"/>
      <c r="N44" s="51"/>
    </row>
    <row r="45" spans="2:14">
      <c r="B45" s="49"/>
      <c r="C45" s="50"/>
      <c r="D45" s="50"/>
      <c r="E45" s="45"/>
      <c r="F45" s="50"/>
      <c r="G45" s="45"/>
      <c r="H45" s="45"/>
      <c r="I45" s="45"/>
      <c r="J45" s="50"/>
      <c r="K45" s="45"/>
      <c r="L45" s="47"/>
      <c r="M45" s="50"/>
      <c r="N45" s="51"/>
    </row>
    <row r="46" spans="2:14">
      <c r="B46" s="49"/>
      <c r="C46" s="50"/>
      <c r="D46" s="50"/>
      <c r="E46" s="45"/>
      <c r="F46" s="50"/>
      <c r="G46" s="45"/>
      <c r="H46" s="45"/>
      <c r="I46" s="45"/>
      <c r="J46" s="50"/>
      <c r="K46" s="45"/>
      <c r="L46" s="47"/>
      <c r="M46" s="50"/>
      <c r="N46" s="51"/>
    </row>
    <row r="47" spans="2:14">
      <c r="B47" s="49"/>
      <c r="C47" s="50"/>
      <c r="D47" s="50"/>
      <c r="E47" s="45"/>
      <c r="F47" s="50"/>
      <c r="G47" s="45"/>
      <c r="H47" s="45"/>
      <c r="I47" s="45"/>
      <c r="J47" s="50"/>
      <c r="K47" s="45"/>
      <c r="L47" s="47"/>
      <c r="M47" s="50"/>
      <c r="N47" s="51"/>
    </row>
    <row r="48" spans="2:14">
      <c r="B48" s="49"/>
      <c r="C48" s="50"/>
      <c r="D48" s="50"/>
      <c r="E48" s="45"/>
      <c r="F48" s="50"/>
      <c r="G48" s="45"/>
      <c r="H48" s="45"/>
      <c r="I48" s="45"/>
      <c r="J48" s="50"/>
      <c r="K48" s="45"/>
      <c r="L48" s="47"/>
      <c r="M48" s="50"/>
      <c r="N48" s="51"/>
    </row>
    <row r="49" spans="2:14">
      <c r="B49" s="49"/>
      <c r="C49" s="50"/>
      <c r="D49" s="50"/>
      <c r="E49" s="45"/>
      <c r="F49" s="50"/>
      <c r="G49" s="45"/>
      <c r="H49" s="45"/>
      <c r="I49" s="45"/>
      <c r="J49" s="50"/>
      <c r="K49" s="45"/>
      <c r="L49" s="47"/>
      <c r="M49" s="50"/>
      <c r="N49" s="51"/>
    </row>
    <row r="50" spans="2:14">
      <c r="B50" s="49"/>
      <c r="C50" s="50"/>
      <c r="D50" s="50"/>
      <c r="E50" s="45"/>
      <c r="F50" s="50"/>
      <c r="G50" s="45"/>
      <c r="H50" s="45"/>
      <c r="I50" s="45"/>
      <c r="J50" s="50"/>
      <c r="K50" s="45"/>
      <c r="L50" s="47"/>
      <c r="M50" s="50"/>
      <c r="N50" s="51"/>
    </row>
    <row r="51" spans="2:14">
      <c r="B51" s="49"/>
      <c r="C51" s="50"/>
      <c r="D51" s="50"/>
      <c r="E51" s="45"/>
      <c r="F51" s="50"/>
      <c r="G51" s="45"/>
      <c r="H51" s="45"/>
      <c r="I51" s="45"/>
      <c r="J51" s="50"/>
      <c r="K51" s="45"/>
      <c r="L51" s="47"/>
      <c r="M51" s="50"/>
      <c r="N51" s="51"/>
    </row>
    <row r="52" spans="2:14">
      <c r="B52" s="49"/>
      <c r="C52" s="50"/>
      <c r="D52" s="50"/>
      <c r="E52" s="45"/>
      <c r="F52" s="50"/>
      <c r="G52" s="45"/>
      <c r="H52" s="45"/>
      <c r="I52" s="45"/>
      <c r="J52" s="50"/>
      <c r="K52" s="45"/>
      <c r="L52" s="47"/>
      <c r="M52" s="50"/>
      <c r="N52" s="51"/>
    </row>
    <row r="53" spans="2:14">
      <c r="B53" s="49"/>
      <c r="C53" s="50"/>
      <c r="D53" s="50"/>
      <c r="E53" s="45"/>
      <c r="F53" s="50"/>
      <c r="G53" s="45"/>
      <c r="H53" s="45"/>
      <c r="I53" s="45"/>
      <c r="J53" s="50"/>
      <c r="K53" s="45"/>
      <c r="L53" s="47"/>
      <c r="M53" s="50"/>
      <c r="N53" s="51"/>
    </row>
    <row r="54" spans="2:14">
      <c r="B54" s="49"/>
      <c r="C54" s="50"/>
      <c r="D54" s="50"/>
      <c r="E54" s="45"/>
      <c r="F54" s="50"/>
      <c r="G54" s="45"/>
      <c r="H54" s="45"/>
      <c r="I54" s="45"/>
      <c r="J54" s="50"/>
      <c r="K54" s="45"/>
      <c r="L54" s="47"/>
      <c r="M54" s="50"/>
      <c r="N54" s="51"/>
    </row>
    <row r="55" spans="2:14">
      <c r="B55" s="49"/>
      <c r="C55" s="50"/>
      <c r="D55" s="50"/>
      <c r="E55" s="45"/>
      <c r="F55" s="50"/>
      <c r="G55" s="45"/>
      <c r="H55" s="45"/>
      <c r="I55" s="45"/>
      <c r="J55" s="50"/>
      <c r="K55" s="45"/>
      <c r="L55" s="47"/>
      <c r="M55" s="50"/>
      <c r="N55" s="51"/>
    </row>
    <row r="56" spans="2:14">
      <c r="B56" s="49"/>
      <c r="C56" s="50"/>
      <c r="D56" s="50"/>
      <c r="E56" s="45"/>
      <c r="F56" s="50"/>
      <c r="G56" s="45"/>
      <c r="H56" s="45"/>
      <c r="I56" s="45"/>
      <c r="J56" s="50"/>
      <c r="K56" s="45"/>
      <c r="L56" s="47"/>
      <c r="M56" s="50"/>
      <c r="N56" s="51"/>
    </row>
    <row r="57" spans="2:14">
      <c r="B57" s="49"/>
      <c r="C57" s="50"/>
      <c r="D57" s="50"/>
      <c r="E57" s="45"/>
      <c r="F57" s="50"/>
      <c r="G57" s="45"/>
      <c r="H57" s="45"/>
      <c r="I57" s="45"/>
      <c r="J57" s="50"/>
      <c r="K57" s="45"/>
      <c r="L57" s="47"/>
      <c r="M57" s="50"/>
      <c r="N57" s="51"/>
    </row>
    <row r="58" spans="2:14">
      <c r="B58" s="49"/>
      <c r="C58" s="50"/>
      <c r="D58" s="50"/>
      <c r="E58" s="45"/>
      <c r="F58" s="50"/>
      <c r="G58" s="45"/>
      <c r="H58" s="45"/>
      <c r="I58" s="45"/>
      <c r="J58" s="50"/>
      <c r="K58" s="45"/>
      <c r="L58" s="47"/>
      <c r="M58" s="50"/>
      <c r="N58" s="51"/>
    </row>
    <row r="59" spans="2:14">
      <c r="B59" s="49"/>
      <c r="C59" s="50"/>
      <c r="D59" s="50"/>
      <c r="E59" s="45"/>
      <c r="F59" s="50"/>
      <c r="G59" s="45"/>
      <c r="H59" s="45"/>
      <c r="I59" s="45"/>
      <c r="J59" s="50"/>
      <c r="K59" s="45"/>
      <c r="L59" s="47"/>
      <c r="M59" s="50"/>
      <c r="N59" s="51"/>
    </row>
    <row r="60" spans="2:14">
      <c r="B60" s="49"/>
      <c r="C60" s="50"/>
      <c r="D60" s="50"/>
      <c r="E60" s="45"/>
      <c r="F60" s="50"/>
      <c r="G60" s="45"/>
      <c r="H60" s="45"/>
      <c r="I60" s="45"/>
      <c r="J60" s="50"/>
      <c r="K60" s="45"/>
      <c r="L60" s="47"/>
      <c r="M60" s="50"/>
      <c r="N60" s="51"/>
    </row>
    <row r="61" spans="2:14">
      <c r="B61" s="49"/>
      <c r="C61" s="50"/>
      <c r="D61" s="50"/>
      <c r="E61" s="45"/>
      <c r="F61" s="50"/>
      <c r="G61" s="45"/>
      <c r="H61" s="45"/>
      <c r="I61" s="45"/>
      <c r="J61" s="50"/>
      <c r="K61" s="45"/>
      <c r="L61" s="47"/>
      <c r="M61" s="50"/>
      <c r="N61" s="51"/>
    </row>
    <row r="62" spans="2:14">
      <c r="B62" s="49"/>
      <c r="C62" s="50"/>
      <c r="D62" s="50"/>
      <c r="E62" s="45"/>
      <c r="F62" s="50"/>
      <c r="G62" s="45"/>
      <c r="H62" s="45"/>
      <c r="I62" s="45"/>
      <c r="J62" s="50"/>
      <c r="K62" s="45"/>
      <c r="L62" s="47"/>
      <c r="M62" s="50"/>
      <c r="N62" s="51"/>
    </row>
    <row r="63" spans="2:14">
      <c r="B63" s="49"/>
      <c r="C63" s="50"/>
      <c r="D63" s="50"/>
      <c r="E63" s="45"/>
      <c r="F63" s="50"/>
      <c r="G63" s="45"/>
      <c r="H63" s="45"/>
      <c r="I63" s="45"/>
      <c r="J63" s="50"/>
      <c r="K63" s="45"/>
      <c r="L63" s="47"/>
      <c r="M63" s="50"/>
      <c r="N63" s="51"/>
    </row>
    <row r="64" spans="2:14">
      <c r="B64" s="49"/>
      <c r="C64" s="50"/>
      <c r="D64" s="50"/>
      <c r="E64" s="45"/>
      <c r="F64" s="50"/>
      <c r="G64" s="45"/>
      <c r="H64" s="45"/>
      <c r="I64" s="45"/>
      <c r="J64" s="50"/>
      <c r="K64" s="45"/>
      <c r="L64" s="47"/>
      <c r="M64" s="50"/>
      <c r="N64" s="51"/>
    </row>
    <row r="65" spans="2:14">
      <c r="B65" s="49"/>
      <c r="C65" s="50"/>
      <c r="D65" s="50"/>
      <c r="E65" s="45"/>
      <c r="F65" s="50"/>
      <c r="G65" s="45"/>
      <c r="H65" s="45"/>
      <c r="I65" s="45"/>
      <c r="J65" s="50"/>
      <c r="K65" s="45"/>
      <c r="L65" s="47"/>
      <c r="M65" s="50"/>
      <c r="N65" s="51"/>
    </row>
    <row r="66" spans="2:14">
      <c r="B66" s="49"/>
      <c r="C66" s="50"/>
      <c r="D66" s="50"/>
      <c r="E66" s="45"/>
      <c r="F66" s="50"/>
      <c r="G66" s="45"/>
      <c r="H66" s="45"/>
      <c r="I66" s="45"/>
      <c r="J66" s="50"/>
      <c r="K66" s="45"/>
      <c r="L66" s="47"/>
      <c r="M66" s="50"/>
      <c r="N66" s="51"/>
    </row>
    <row r="67" spans="2:14">
      <c r="B67" s="49"/>
      <c r="C67" s="50"/>
      <c r="D67" s="50"/>
      <c r="E67" s="45"/>
      <c r="F67" s="50"/>
      <c r="G67" s="45"/>
      <c r="H67" s="45"/>
      <c r="I67" s="45"/>
      <c r="J67" s="50"/>
      <c r="K67" s="45"/>
      <c r="L67" s="47"/>
      <c r="M67" s="50"/>
      <c r="N67" s="51"/>
    </row>
    <row r="68" spans="2:14">
      <c r="B68" s="49"/>
      <c r="C68" s="50"/>
      <c r="D68" s="50"/>
      <c r="E68" s="45"/>
      <c r="F68" s="50"/>
      <c r="G68" s="45"/>
      <c r="H68" s="45"/>
      <c r="I68" s="45"/>
      <c r="J68" s="50"/>
      <c r="K68" s="45"/>
      <c r="L68" s="47"/>
      <c r="M68" s="50"/>
      <c r="N68" s="51"/>
    </row>
    <row r="69" spans="2:14" ht="15.75" thickBot="1">
      <c r="B69" s="52"/>
      <c r="C69" s="53"/>
      <c r="D69" s="53"/>
      <c r="E69" s="54"/>
      <c r="F69" s="53"/>
      <c r="G69" s="54"/>
      <c r="H69" s="54"/>
      <c r="I69" s="54"/>
      <c r="J69" s="53"/>
      <c r="K69" s="54"/>
      <c r="L69" s="55"/>
      <c r="M69" s="53"/>
      <c r="N69" s="56"/>
    </row>
    <row r="70" spans="2:14" ht="15.75" thickTop="1"/>
  </sheetData>
  <mergeCells count="1">
    <mergeCell ref="B2:N2"/>
  </mergeCells>
  <hyperlinks>
    <hyperlink ref="D5" r:id="rId1"/>
    <hyperlink ref="D6" r:id="rId2"/>
    <hyperlink ref="D7" r:id="rId3"/>
    <hyperlink ref="D8" r:id="rId4"/>
  </hyperlinks>
  <pageMargins left="0.511811024" right="0.511811024" top="0.78740157499999996" bottom="0.78740157499999996" header="0.31496062000000002" footer="0.31496062000000002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2"/>
  <sheetViews>
    <sheetView showGridLines="0" tabSelected="1" workbookViewId="0">
      <selection activeCell="V8" sqref="V8"/>
    </sheetView>
  </sheetViews>
  <sheetFormatPr defaultRowHeight="15"/>
  <cols>
    <col min="1" max="1" width="0.5703125" customWidth="1"/>
    <col min="2" max="2" width="13.140625" customWidth="1"/>
    <col min="3" max="3" width="26.85546875" customWidth="1"/>
    <col min="4" max="4" width="12.85546875" style="13" customWidth="1"/>
    <col min="5" max="5" width="13.5703125" customWidth="1"/>
    <col min="6" max="6" width="17.85546875" customWidth="1"/>
    <col min="7" max="7" width="14.5703125" customWidth="1"/>
    <col min="8" max="8" width="1.7109375" customWidth="1"/>
    <col min="9" max="9" width="17.42578125" style="9" customWidth="1"/>
    <col min="10" max="10" width="13.140625" customWidth="1"/>
    <col min="11" max="11" width="1.7109375" customWidth="1"/>
    <col min="12" max="12" width="16.140625" customWidth="1"/>
    <col min="13" max="13" width="8.85546875" customWidth="1"/>
    <col min="14" max="15" width="14.5703125" customWidth="1"/>
    <col min="17" max="17" width="12.42578125" style="9" hidden="1" customWidth="1"/>
    <col min="18" max="21" width="9.140625" hidden="1" customWidth="1"/>
    <col min="22" max="36" width="9.140625" customWidth="1"/>
  </cols>
  <sheetData>
    <row r="1" spans="1:35" ht="3.75" customHeight="1">
      <c r="D1"/>
      <c r="Q1" s="18" t="s">
        <v>68</v>
      </c>
      <c r="R1" s="18" t="s">
        <v>68</v>
      </c>
      <c r="S1" s="18" t="s">
        <v>68</v>
      </c>
      <c r="T1" s="18" t="s">
        <v>68</v>
      </c>
      <c r="U1" s="18" t="s">
        <v>68</v>
      </c>
    </row>
    <row r="2" spans="1:35" ht="18.75">
      <c r="B2" s="90" t="s">
        <v>33</v>
      </c>
      <c r="C2" s="91"/>
      <c r="D2" s="91"/>
      <c r="E2" s="91"/>
      <c r="F2" s="91"/>
      <c r="G2" s="92"/>
      <c r="I2" s="93" t="s">
        <v>6</v>
      </c>
      <c r="J2" s="94"/>
      <c r="L2" s="93" t="s">
        <v>71</v>
      </c>
      <c r="M2" s="95"/>
      <c r="N2" s="95"/>
      <c r="O2" s="94"/>
      <c r="Q2" s="9" t="s">
        <v>35</v>
      </c>
      <c r="R2" t="s">
        <v>0</v>
      </c>
      <c r="T2" t="s">
        <v>63</v>
      </c>
      <c r="X2" s="2"/>
      <c r="Y2" s="6"/>
    </row>
    <row r="3" spans="1:35">
      <c r="B3" s="1"/>
      <c r="D3"/>
      <c r="L3" s="65" t="s">
        <v>4</v>
      </c>
      <c r="M3" s="70" t="s">
        <v>0</v>
      </c>
      <c r="N3" s="70" t="s">
        <v>72</v>
      </c>
      <c r="O3" s="70" t="s">
        <v>65</v>
      </c>
      <c r="Q3" s="9" t="str">
        <f>BD!B5:B5</f>
        <v>Porto Seguro</v>
      </c>
      <c r="R3" t="s">
        <v>58</v>
      </c>
      <c r="S3">
        <v>80</v>
      </c>
      <c r="T3">
        <v>1.4751490268840551E-2</v>
      </c>
      <c r="U3" s="34">
        <f>VLOOKUP(J5,R3:T7,2,FALSE)</f>
        <v>24</v>
      </c>
      <c r="X3" s="2"/>
      <c r="Y3" s="6"/>
    </row>
    <row r="4" spans="1:35">
      <c r="B4" s="21" t="s">
        <v>34</v>
      </c>
      <c r="C4" s="22" t="s">
        <v>10</v>
      </c>
      <c r="D4" s="23" t="s">
        <v>50</v>
      </c>
      <c r="E4" s="24" t="str">
        <f>VLOOKUP($C4,BD!B5:N8,10,FALSE)</f>
        <v>Roberto</v>
      </c>
      <c r="F4" s="23" t="s">
        <v>48</v>
      </c>
      <c r="G4" s="25" t="str">
        <f>VLOOKUP($C4,BD!B5:N8,6,FALSE)</f>
        <v>São Paulo</v>
      </c>
      <c r="I4" s="67" t="s">
        <v>4</v>
      </c>
      <c r="J4" s="36" t="str">
        <f>C4</f>
        <v>Bradesco</v>
      </c>
      <c r="L4" s="81" t="s">
        <v>8</v>
      </c>
      <c r="M4" s="84" t="s">
        <v>62</v>
      </c>
      <c r="N4" s="77">
        <v>2322.4215903742975</v>
      </c>
      <c r="O4" s="78">
        <v>55738.118168983143</v>
      </c>
      <c r="Q4" s="9" t="str">
        <f>BD!B6:B6</f>
        <v>Ibracon</v>
      </c>
      <c r="R4" t="s">
        <v>59</v>
      </c>
      <c r="S4">
        <v>60</v>
      </c>
      <c r="T4">
        <v>1.9254969207690199E-2</v>
      </c>
      <c r="X4" s="2"/>
      <c r="Y4" s="6"/>
    </row>
    <row r="5" spans="1:35">
      <c r="B5" s="26" t="s">
        <v>36</v>
      </c>
      <c r="C5" s="19" t="str">
        <f>VLOOKUP(C4,BD!B5:N8,2,FALSE)</f>
        <v>Av. Brigadeiro Faria Lima</v>
      </c>
      <c r="D5" s="17" t="s">
        <v>44</v>
      </c>
      <c r="E5" s="20">
        <f>VLOOKUP($C4,BD!B5:N8,4,FALSE)</f>
        <v>144</v>
      </c>
      <c r="F5" s="17" t="s">
        <v>49</v>
      </c>
      <c r="G5" s="27" t="str">
        <f>VLOOKUP($C4,BD!B5:N8,7,FALSE)</f>
        <v>SP</v>
      </c>
      <c r="I5" s="68" t="s">
        <v>0</v>
      </c>
      <c r="J5" s="66" t="s">
        <v>62</v>
      </c>
      <c r="L5" s="82" t="s">
        <v>7</v>
      </c>
      <c r="M5" s="85" t="s">
        <v>62</v>
      </c>
      <c r="N5" s="79">
        <v>2298.8110196773314</v>
      </c>
      <c r="O5" s="80">
        <v>55171.464472255953</v>
      </c>
      <c r="Q5" s="9" t="str">
        <f>BD!B7:B7</f>
        <v>Itau</v>
      </c>
      <c r="R5" t="s">
        <v>60</v>
      </c>
      <c r="S5">
        <v>48</v>
      </c>
      <c r="T5">
        <v>2.3113505594222001E-2</v>
      </c>
      <c r="X5" s="2"/>
      <c r="Y5" s="6"/>
    </row>
    <row r="6" spans="1:35">
      <c r="B6" s="26" t="s">
        <v>46</v>
      </c>
      <c r="C6" s="19" t="str">
        <f>VLOOKUP(C4,BD!B5:N8,5,FALSE)</f>
        <v>Centro</v>
      </c>
      <c r="D6" s="17" t="s">
        <v>47</v>
      </c>
      <c r="E6" s="20" t="str">
        <f>VLOOKUP($C4,BD!B5:N8,8,FALSE)</f>
        <v>05589-524</v>
      </c>
      <c r="F6" s="17"/>
      <c r="G6" s="32"/>
      <c r="I6" s="68" t="s">
        <v>1</v>
      </c>
      <c r="J6" s="38">
        <v>50000</v>
      </c>
      <c r="K6" s="12"/>
      <c r="L6" s="82" t="s">
        <v>73</v>
      </c>
      <c r="M6" s="85" t="s">
        <v>62</v>
      </c>
      <c r="N6" s="71">
        <v>2333.1536679638275</v>
      </c>
      <c r="O6" s="72">
        <v>55995.68803113186</v>
      </c>
      <c r="Q6" s="9" t="str">
        <f>BD!B8:B8</f>
        <v>Bradesco</v>
      </c>
      <c r="R6" t="s">
        <v>61</v>
      </c>
      <c r="S6">
        <v>36</v>
      </c>
      <c r="T6">
        <v>3.0024933959564602E-2</v>
      </c>
      <c r="X6" s="2"/>
      <c r="Y6" s="6"/>
    </row>
    <row r="7" spans="1:35">
      <c r="B7" s="28" t="s">
        <v>52</v>
      </c>
      <c r="C7" s="29" t="str">
        <f>VLOOKUP(C4,BD!B5:N8,3,FALSE)</f>
        <v>consórcio@bradesco.com</v>
      </c>
      <c r="D7" s="30" t="s">
        <v>51</v>
      </c>
      <c r="E7" s="31" t="str">
        <f>VLOOKUP($C4,BD!B5:N8,9,FALSE)</f>
        <v>(11) 6659-2028</v>
      </c>
      <c r="F7" s="30"/>
      <c r="G7" s="33"/>
      <c r="I7" s="68" t="s">
        <v>3</v>
      </c>
      <c r="J7" s="39">
        <f>VLOOKUP($C4,BD!B5:N8,11,FALSE)</f>
        <v>6.8000000000000005E-2</v>
      </c>
      <c r="L7" s="82" t="s">
        <v>10</v>
      </c>
      <c r="M7" s="85" t="s">
        <v>62</v>
      </c>
      <c r="N7" s="79">
        <v>2331.0072524459215</v>
      </c>
      <c r="O7" s="80">
        <v>55944.17405870212</v>
      </c>
      <c r="Q7" s="9">
        <f>BD!B9:B9</f>
        <v>0</v>
      </c>
      <c r="R7" t="s">
        <v>62</v>
      </c>
      <c r="S7">
        <v>24</v>
      </c>
      <c r="T7">
        <v>4.29283103581201E-2</v>
      </c>
      <c r="X7" s="2"/>
      <c r="Y7" s="6"/>
    </row>
    <row r="8" spans="1:35">
      <c r="B8" s="1"/>
      <c r="D8"/>
      <c r="I8" s="68" t="s">
        <v>69</v>
      </c>
      <c r="J8" s="39">
        <f>VLOOKUP($C4,BD!B5:N8,12,FALSE)</f>
        <v>8.0000000000000002E-3</v>
      </c>
      <c r="L8" s="82"/>
      <c r="M8" s="85"/>
      <c r="N8" s="79"/>
      <c r="O8" s="80"/>
      <c r="X8" s="2"/>
      <c r="Y8" s="6"/>
    </row>
    <row r="9" spans="1:35">
      <c r="B9" s="1"/>
      <c r="D9"/>
      <c r="I9" s="68" t="s">
        <v>2</v>
      </c>
      <c r="J9" s="39">
        <f>VLOOKUP($C4,BD!B5:N8,13,FALSE)</f>
        <v>0.01</v>
      </c>
      <c r="L9" s="82"/>
      <c r="M9" s="85"/>
      <c r="N9" s="79"/>
      <c r="O9" s="80"/>
      <c r="X9" s="2"/>
      <c r="Y9" s="6"/>
    </row>
    <row r="10" spans="1:35" s="2" customFormat="1" ht="18.75">
      <c r="A10"/>
      <c r="D10" s="43"/>
      <c r="E10" s="43"/>
      <c r="H10" s="35"/>
      <c r="I10" s="68" t="s">
        <v>64</v>
      </c>
      <c r="J10" s="40">
        <f>(J6*J7)+(J6*J8)+(J6*J9)+J6</f>
        <v>54300</v>
      </c>
      <c r="K10" s="35"/>
      <c r="L10" s="82"/>
      <c r="M10" s="85"/>
      <c r="N10" s="73"/>
      <c r="O10" s="74"/>
      <c r="Q10" s="5"/>
      <c r="Y10" s="6"/>
    </row>
    <row r="11" spans="1:35">
      <c r="D11"/>
      <c r="I11" s="68" t="s">
        <v>67</v>
      </c>
      <c r="J11" s="37">
        <f>VLOOKUP(J5,R3:T7,3,FALSE)</f>
        <v>4.29283103581201E-2</v>
      </c>
      <c r="L11" s="82"/>
      <c r="M11" s="85"/>
      <c r="N11" s="71"/>
      <c r="O11" s="72"/>
      <c r="X11" s="2"/>
      <c r="Y11" s="6"/>
    </row>
    <row r="12" spans="1:35" s="15" customFormat="1">
      <c r="I12" s="68" t="s">
        <v>5</v>
      </c>
      <c r="J12" s="41">
        <f>J11*J10</f>
        <v>2331.0072524459215</v>
      </c>
      <c r="L12" s="82"/>
      <c r="M12" s="85"/>
      <c r="N12" s="71"/>
      <c r="O12" s="72"/>
      <c r="Q12" s="16"/>
    </row>
    <row r="13" spans="1:35">
      <c r="I13" s="68" t="s">
        <v>65</v>
      </c>
      <c r="J13" s="41">
        <f>U3*J12</f>
        <v>55944.17405870212</v>
      </c>
      <c r="L13" s="82"/>
      <c r="M13" s="85"/>
      <c r="N13" s="71"/>
      <c r="O13" s="72"/>
      <c r="P13" s="9"/>
      <c r="X13" s="1"/>
    </row>
    <row r="14" spans="1:35">
      <c r="I14" s="69" t="s">
        <v>66</v>
      </c>
      <c r="J14" s="42">
        <f>J13-J6</f>
        <v>5944.1740587021195</v>
      </c>
      <c r="L14" s="83"/>
      <c r="M14" s="86"/>
      <c r="N14" s="75"/>
      <c r="O14" s="76"/>
      <c r="X14" s="2"/>
      <c r="Y14" s="2"/>
      <c r="Z14" s="3"/>
      <c r="AA14" s="3"/>
      <c r="AB14" s="3"/>
      <c r="AC14" s="2"/>
      <c r="AD14" s="4"/>
      <c r="AE14" s="2"/>
      <c r="AF14" s="3"/>
      <c r="AG14" s="2"/>
      <c r="AH14" s="4"/>
      <c r="AI14" s="2"/>
    </row>
    <row r="15" spans="1:35" ht="8.25" customHeight="1">
      <c r="X15" s="2"/>
      <c r="Y15" s="2"/>
      <c r="Z15" s="5"/>
      <c r="AA15" s="5"/>
      <c r="AB15" s="5"/>
      <c r="AC15" s="2"/>
      <c r="AD15" s="2"/>
      <c r="AE15" s="2"/>
      <c r="AF15" s="5"/>
      <c r="AG15" s="2"/>
      <c r="AH15" s="2"/>
      <c r="AI15" s="2"/>
    </row>
    <row r="16" spans="1:35" ht="15" customHeight="1">
      <c r="I16" s="96" t="s">
        <v>74</v>
      </c>
      <c r="J16" s="97"/>
      <c r="K16" s="97"/>
      <c r="L16" s="97"/>
      <c r="M16" s="97"/>
      <c r="N16" s="97"/>
      <c r="O16" s="98"/>
      <c r="X16" s="2"/>
      <c r="Y16" s="2"/>
      <c r="Z16" s="5"/>
      <c r="AA16" s="5"/>
      <c r="AB16" s="5"/>
      <c r="AC16" s="2"/>
      <c r="AD16" s="2"/>
      <c r="AE16" s="2"/>
      <c r="AF16" s="5"/>
      <c r="AG16" s="2"/>
      <c r="AH16" s="2"/>
      <c r="AI16" s="2"/>
    </row>
    <row r="17" spans="3:35">
      <c r="I17" s="99"/>
      <c r="J17" s="100"/>
      <c r="K17" s="100"/>
      <c r="L17" s="100"/>
      <c r="M17" s="100"/>
      <c r="N17" s="100"/>
      <c r="O17" s="101"/>
      <c r="X17" s="2"/>
      <c r="Y17" s="2"/>
      <c r="Z17" s="5"/>
      <c r="AA17" s="5"/>
      <c r="AB17" s="5"/>
      <c r="AC17" s="2"/>
      <c r="AD17" s="2"/>
      <c r="AE17" s="2"/>
      <c r="AF17" s="5"/>
      <c r="AG17" s="2"/>
      <c r="AH17" s="2"/>
      <c r="AI17" s="2"/>
    </row>
    <row r="18" spans="3:35">
      <c r="I18" s="99"/>
      <c r="J18" s="100"/>
      <c r="K18" s="100"/>
      <c r="L18" s="100"/>
      <c r="M18" s="100"/>
      <c r="N18" s="100"/>
      <c r="O18" s="101"/>
      <c r="X18" s="2"/>
      <c r="Y18" s="2"/>
      <c r="Z18" s="5"/>
      <c r="AA18" s="5"/>
      <c r="AB18" s="5"/>
      <c r="AC18" s="2"/>
      <c r="AD18" s="2"/>
      <c r="AE18" s="2"/>
      <c r="AF18" s="5"/>
      <c r="AG18" s="2"/>
      <c r="AH18" s="2"/>
      <c r="AI18" s="2"/>
    </row>
    <row r="19" spans="3:35">
      <c r="I19" s="99"/>
      <c r="J19" s="100"/>
      <c r="K19" s="100"/>
      <c r="L19" s="100"/>
      <c r="M19" s="100"/>
      <c r="N19" s="100"/>
      <c r="O19" s="101"/>
      <c r="X19" s="4"/>
      <c r="Y19" s="2"/>
      <c r="Z19" s="5"/>
      <c r="AA19" s="5"/>
      <c r="AB19" s="5"/>
      <c r="AC19" s="2"/>
      <c r="AD19" s="2"/>
      <c r="AE19" s="2"/>
      <c r="AF19" s="5"/>
      <c r="AG19" s="2"/>
      <c r="AH19" s="2"/>
      <c r="AI19" s="2"/>
    </row>
    <row r="20" spans="3:35">
      <c r="I20" s="99"/>
      <c r="J20" s="100"/>
      <c r="K20" s="100"/>
      <c r="L20" s="100"/>
      <c r="M20" s="100"/>
      <c r="N20" s="100"/>
      <c r="O20" s="101"/>
      <c r="X20" s="2"/>
      <c r="Y20" s="2"/>
      <c r="Z20" s="3"/>
      <c r="AA20" s="3"/>
      <c r="AB20" s="3"/>
      <c r="AC20" s="2"/>
      <c r="AD20" s="4"/>
      <c r="AE20" s="2"/>
      <c r="AF20" s="3"/>
      <c r="AG20" s="2"/>
      <c r="AH20" s="4"/>
      <c r="AI20" s="2"/>
    </row>
    <row r="21" spans="3:35">
      <c r="I21" s="99"/>
      <c r="J21" s="100"/>
      <c r="K21" s="100"/>
      <c r="L21" s="100"/>
      <c r="M21" s="100"/>
      <c r="N21" s="100"/>
      <c r="O21" s="101"/>
      <c r="X21" s="2"/>
      <c r="Y21" s="2"/>
      <c r="Z21" s="5"/>
      <c r="AA21" s="5"/>
      <c r="AB21" s="7"/>
      <c r="AC21" s="8"/>
      <c r="AD21" s="8"/>
      <c r="AE21" s="8"/>
      <c r="AF21" s="7"/>
      <c r="AG21" s="2"/>
      <c r="AH21" s="2"/>
      <c r="AI21" s="2"/>
    </row>
    <row r="22" spans="3:35">
      <c r="I22" s="99"/>
      <c r="J22" s="100"/>
      <c r="K22" s="100"/>
      <c r="L22" s="100"/>
      <c r="M22" s="100"/>
      <c r="N22" s="100"/>
      <c r="O22" s="101"/>
      <c r="X22" s="2"/>
      <c r="Y22" s="2"/>
      <c r="Z22" s="5"/>
      <c r="AA22" s="5"/>
      <c r="AB22" s="7"/>
      <c r="AC22" s="8"/>
      <c r="AD22" s="8"/>
      <c r="AE22" s="8"/>
      <c r="AF22" s="7"/>
      <c r="AG22" s="2"/>
      <c r="AH22" s="2"/>
      <c r="AI22" s="2"/>
    </row>
    <row r="23" spans="3:35">
      <c r="C23" s="2"/>
      <c r="I23" s="99"/>
      <c r="J23" s="100"/>
      <c r="K23" s="100"/>
      <c r="L23" s="100"/>
      <c r="M23" s="100"/>
      <c r="N23" s="100"/>
      <c r="O23" s="101"/>
      <c r="X23" s="2"/>
      <c r="Y23" s="2"/>
      <c r="Z23" s="5"/>
      <c r="AA23" s="5"/>
      <c r="AB23" s="7"/>
      <c r="AC23" s="8"/>
      <c r="AD23" s="8"/>
      <c r="AE23" s="8"/>
      <c r="AF23" s="7"/>
      <c r="AG23" s="2"/>
      <c r="AH23" s="2"/>
      <c r="AI23" s="2"/>
    </row>
    <row r="24" spans="3:35">
      <c r="C24" s="2"/>
      <c r="I24" s="99"/>
      <c r="J24" s="100"/>
      <c r="K24" s="100"/>
      <c r="L24" s="100"/>
      <c r="M24" s="100"/>
      <c r="N24" s="100"/>
      <c r="O24" s="101"/>
      <c r="X24" s="2"/>
      <c r="Y24" s="2"/>
      <c r="Z24" s="2"/>
      <c r="AA24" s="2"/>
      <c r="AB24" s="2"/>
      <c r="AC24" s="2"/>
      <c r="AD24" s="2"/>
      <c r="AE24" s="2"/>
      <c r="AF24" s="5"/>
      <c r="AG24" s="2"/>
      <c r="AH24" s="2"/>
      <c r="AI24" s="2"/>
    </row>
    <row r="25" spans="3:35">
      <c r="C25" s="2"/>
      <c r="I25" s="102"/>
      <c r="J25" s="103"/>
      <c r="K25" s="103"/>
      <c r="L25" s="103"/>
      <c r="M25" s="103"/>
      <c r="N25" s="103"/>
      <c r="O25" s="104"/>
      <c r="X25" s="2"/>
      <c r="Y25" s="2"/>
      <c r="Z25" s="2"/>
      <c r="AA25" s="2"/>
      <c r="AB25" s="2"/>
      <c r="AC25" s="2"/>
      <c r="AD25" s="2"/>
      <c r="AE25" s="2"/>
      <c r="AF25" s="5"/>
      <c r="AG25" s="2"/>
      <c r="AH25" s="2"/>
      <c r="AI25" s="2"/>
    </row>
    <row r="26" spans="3:35">
      <c r="C26" s="2"/>
      <c r="X26" s="4"/>
      <c r="Y26" s="2"/>
      <c r="Z26" s="5"/>
      <c r="AA26" s="5"/>
      <c r="AB26" s="5"/>
      <c r="AC26" s="2"/>
      <c r="AD26" s="2"/>
      <c r="AE26" s="2"/>
      <c r="AF26" s="5"/>
      <c r="AG26" s="2"/>
      <c r="AH26" s="2"/>
      <c r="AI26" s="2"/>
    </row>
    <row r="27" spans="3:35">
      <c r="C27" s="2"/>
      <c r="X27" s="2"/>
      <c r="Y27" s="2"/>
      <c r="Z27" s="3"/>
      <c r="AA27" s="3"/>
      <c r="AB27" s="3"/>
      <c r="AC27" s="2"/>
      <c r="AD27" s="4"/>
      <c r="AE27" s="2"/>
      <c r="AF27" s="3"/>
      <c r="AG27" s="2"/>
      <c r="AH27" s="4"/>
      <c r="AI27" s="2"/>
    </row>
    <row r="28" spans="3:35">
      <c r="C28" s="2"/>
      <c r="X28" s="2"/>
      <c r="Y28" s="2"/>
      <c r="Z28" s="5"/>
      <c r="AA28" s="5"/>
      <c r="AB28" s="5"/>
      <c r="AC28" s="2"/>
      <c r="AD28" s="2"/>
      <c r="AE28" s="2"/>
      <c r="AF28" s="5"/>
      <c r="AG28" s="2"/>
      <c r="AH28" s="2"/>
      <c r="AI28" s="2"/>
    </row>
    <row r="29" spans="3:35">
      <c r="C29" s="2"/>
      <c r="D29" s="14"/>
      <c r="E29" s="2"/>
      <c r="F29" s="2"/>
      <c r="G29" s="2"/>
      <c r="H29" s="2"/>
      <c r="I29" s="5"/>
      <c r="J29" s="2"/>
      <c r="K29" s="2"/>
      <c r="L29" s="2"/>
      <c r="M29" s="2"/>
      <c r="N29" s="2"/>
      <c r="O29" s="2"/>
      <c r="P29" s="2"/>
      <c r="Q29" s="5"/>
      <c r="R29" s="2"/>
      <c r="S29" s="2"/>
      <c r="T29" s="2"/>
      <c r="U29" s="2"/>
      <c r="V29" s="2"/>
      <c r="W29" s="2"/>
      <c r="X29" s="2"/>
      <c r="Y29" s="2"/>
    </row>
    <row r="30" spans="3:35">
      <c r="C30" s="2"/>
      <c r="D30" s="14"/>
      <c r="E30" s="2"/>
      <c r="F30" s="2"/>
      <c r="G30" s="2"/>
      <c r="H30" s="2"/>
      <c r="I30" s="5"/>
      <c r="J30" s="2"/>
      <c r="K30" s="2"/>
      <c r="L30" s="2"/>
      <c r="M30" s="2"/>
      <c r="N30" s="2"/>
      <c r="O30" s="2"/>
      <c r="P30" s="2"/>
      <c r="Q30" s="5"/>
      <c r="R30" s="2"/>
      <c r="S30" s="2"/>
      <c r="T30" s="2"/>
      <c r="U30" s="2"/>
      <c r="V30" s="2"/>
      <c r="W30" s="2"/>
      <c r="X30" s="2"/>
      <c r="Y30" s="2"/>
    </row>
    <row r="31" spans="3:35">
      <c r="E31" s="2"/>
      <c r="F31" s="2"/>
      <c r="G31" s="2"/>
      <c r="H31" s="2"/>
      <c r="I31" s="5"/>
      <c r="J31" s="2"/>
      <c r="K31" s="2"/>
      <c r="L31" s="2"/>
      <c r="M31" s="2"/>
      <c r="N31" s="2"/>
      <c r="O31" s="2"/>
      <c r="P31" s="2"/>
      <c r="Q31" s="5"/>
      <c r="R31" s="2"/>
      <c r="S31" s="2"/>
      <c r="T31" s="2"/>
      <c r="U31" s="2"/>
      <c r="V31" s="2"/>
      <c r="W31" s="2"/>
      <c r="X31" s="2"/>
      <c r="Y31" s="2"/>
    </row>
    <row r="32" spans="3:35">
      <c r="E32" s="2"/>
      <c r="F32" s="2"/>
      <c r="G32" s="2"/>
      <c r="H32" s="2"/>
      <c r="I32" s="5"/>
      <c r="J32" s="2"/>
      <c r="K32" s="2"/>
      <c r="L32" s="2"/>
      <c r="M32" s="2"/>
      <c r="N32" s="2"/>
      <c r="O32" s="2"/>
      <c r="P32" s="2"/>
      <c r="Q32" s="5"/>
      <c r="R32" s="2"/>
      <c r="S32" s="2"/>
      <c r="T32" s="2"/>
      <c r="U32" s="2"/>
      <c r="V32" s="2"/>
      <c r="W32" s="2"/>
      <c r="X32" s="2"/>
      <c r="Y32" s="2"/>
    </row>
  </sheetData>
  <mergeCells count="4">
    <mergeCell ref="B2:G2"/>
    <mergeCell ref="I2:J2"/>
    <mergeCell ref="L2:O2"/>
    <mergeCell ref="I16:O25"/>
  </mergeCells>
  <dataValidations count="2">
    <dataValidation type="list" allowBlank="1" showInputMessage="1" showErrorMessage="1" sqref="J5">
      <formula1>$R$3:$R$7</formula1>
    </dataValidation>
    <dataValidation type="list" allowBlank="1" showInputMessage="1" showErrorMessage="1" sqref="C4">
      <formula1>$Q$3:$Q$8</formula1>
    </dataValidation>
  </dataValidation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BD</vt:lpstr>
      <vt:lpstr>AVALIÇÃO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2010-10-23T14:06:10Z</dcterms:created>
  <dcterms:modified xsi:type="dcterms:W3CDTF">2011-02-02T14:12:29Z</dcterms:modified>
</cp:coreProperties>
</file>